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eppley\appdata\local\bentley\projectwise\workingdir\ohiodot-pw.bentley.com_ohiodot-pw-02\mark.eppley@dot.ohio.gov\d0812168\"/>
    </mc:Choice>
  </mc:AlternateContent>
  <xr:revisionPtr revIDLastSave="0" documentId="13_ncr:1_{288BF1E1-6227-420C-859F-7C18D42E4DD2}" xr6:coauthVersionLast="47" xr6:coauthVersionMax="47" xr10:uidLastSave="{00000000-0000-0000-0000-000000000000}"/>
  <bookViews>
    <workbookView xWindow="-120" yWindow="-120" windowWidth="29040" windowHeight="15720" tabRatio="878" xr2:uid="{00000000-000D-0000-FFFF-FFFF00000000}"/>
  </bookViews>
  <sheets>
    <sheet name="Circuit EB" sheetId="27" r:id="rId1"/>
    <sheet name="example" sheetId="29" r:id="rId2"/>
  </sheets>
  <definedNames>
    <definedName name="_xlnm.Print_Area" localSheetId="0">'Circuit EB'!$A$1:$K$28</definedName>
    <definedName name="_xlnm.Print_Area" localSheetId="1">example!$A$1:$K$28</definedName>
    <definedName name="VOLTAGE_DROP_CALCULATIONS" localSheetId="1">#REF!</definedName>
    <definedName name="VOLTAGE_DROP_CALCULATION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27" l="1"/>
  <c r="D19" i="27"/>
  <c r="D20" i="27"/>
  <c r="D17" i="27"/>
  <c r="E17" i="27" s="1"/>
  <c r="H16" i="27"/>
  <c r="F16" i="27"/>
  <c r="E16" i="27"/>
  <c r="D16" i="27"/>
  <c r="D21" i="27"/>
  <c r="D22" i="27"/>
  <c r="D15" i="27"/>
  <c r="H24" i="29"/>
  <c r="F24" i="29"/>
  <c r="C25" i="29"/>
  <c r="F21" i="29"/>
  <c r="D23" i="29"/>
  <c r="D20" i="29"/>
  <c r="D18" i="29"/>
  <c r="D16" i="29"/>
  <c r="J19" i="29"/>
  <c r="J21" i="29"/>
  <c r="J23" i="29"/>
  <c r="F22" i="29"/>
  <c r="H22" i="29" s="1"/>
  <c r="H21" i="29"/>
  <c r="H19" i="29"/>
  <c r="F19" i="29"/>
  <c r="K15" i="29"/>
  <c r="D15" i="29"/>
  <c r="E15" i="29" s="1"/>
  <c r="F5" i="29"/>
  <c r="F17" i="27" l="1"/>
  <c r="H17" i="27" s="1"/>
  <c r="E18" i="27"/>
  <c r="F15" i="29"/>
  <c r="H15" i="29" s="1"/>
  <c r="E16" i="29"/>
  <c r="E18" i="29" s="1"/>
  <c r="E20" i="29" s="1"/>
  <c r="F17" i="29"/>
  <c r="H17" i="29" s="1"/>
  <c r="F16" i="29"/>
  <c r="H16" i="29" s="1"/>
  <c r="E15" i="27"/>
  <c r="E19" i="27" l="1"/>
  <c r="F18" i="27"/>
  <c r="H18" i="27" s="1"/>
  <c r="F20" i="29"/>
  <c r="H20" i="29" s="1"/>
  <c r="E23" i="29"/>
  <c r="F18" i="29"/>
  <c r="H18" i="29" s="1"/>
  <c r="F5" i="27"/>
  <c r="E20" i="27" l="1"/>
  <c r="F19" i="27"/>
  <c r="H19" i="27" s="1"/>
  <c r="F23" i="29"/>
  <c r="H23" i="29" s="1"/>
  <c r="E25" i="29"/>
  <c r="F25" i="29" s="1"/>
  <c r="H25" i="29" s="1"/>
  <c r="I18" i="29"/>
  <c r="I17" i="29" s="1"/>
  <c r="I16" i="29" s="1"/>
  <c r="I15" i="29" s="1"/>
  <c r="I24" i="29"/>
  <c r="J24" i="29" s="1"/>
  <c r="J20" i="29"/>
  <c r="J22" i="29"/>
  <c r="E21" i="27" l="1"/>
  <c r="F20" i="27"/>
  <c r="H20" i="27" s="1"/>
  <c r="J18" i="29"/>
  <c r="F15" i="27"/>
  <c r="H15" i="27" s="1"/>
  <c r="E22" i="27" l="1"/>
  <c r="F22" i="27" s="1"/>
  <c r="H22" i="27" s="1"/>
  <c r="I22" i="27" s="1"/>
  <c r="F21" i="27"/>
  <c r="H21" i="27" s="1"/>
  <c r="J17" i="29"/>
  <c r="I21" i="27" l="1"/>
  <c r="I20" i="27" s="1"/>
  <c r="I19" i="27" s="1"/>
  <c r="I18" i="27" s="1"/>
  <c r="I17" i="27" s="1"/>
  <c r="I16" i="27" s="1"/>
  <c r="I15" i="27" s="1"/>
  <c r="J15" i="27" s="1"/>
  <c r="J15" i="29"/>
  <c r="J16" i="29"/>
</calcChain>
</file>

<file path=xl/sharedStrings.xml><?xml version="1.0" encoding="utf-8"?>
<sst xmlns="http://schemas.openxmlformats.org/spreadsheetml/2006/main" count="112" uniqueCount="54">
  <si>
    <t>VOLTAGE DROP CALCULATIONS</t>
  </si>
  <si>
    <t>AWG</t>
  </si>
  <si>
    <t>Section</t>
  </si>
  <si>
    <t>From</t>
  </si>
  <si>
    <t>To</t>
  </si>
  <si>
    <t>At Point</t>
  </si>
  <si>
    <t>Accum.</t>
  </si>
  <si>
    <t>Amperes</t>
  </si>
  <si>
    <t>Voltage Drop</t>
  </si>
  <si>
    <t>In Section</t>
  </si>
  <si>
    <t>% Drop</t>
  </si>
  <si>
    <t>ohms/mft/1000</t>
  </si>
  <si>
    <t xml:space="preserve">Wire Factor Used (Two - No. 4 AWG Wires): </t>
  </si>
  <si>
    <t>Voltage:</t>
  </si>
  <si>
    <t xml:space="preserve">Wire Factor Used (Two - No. 8 AWG Wires): </t>
  </si>
  <si>
    <t xml:space="preserve">Wire Factor Used (Two - No. 6 AWG Wires): </t>
  </si>
  <si>
    <t xml:space="preserve">Wire Factor Used (Two - No. 10 AWG Wires): </t>
  </si>
  <si>
    <t>Circuit: 'X'</t>
  </si>
  <si>
    <t>Design
Feet</t>
  </si>
  <si>
    <t>Ampere-
Feet</t>
  </si>
  <si>
    <t>Supply Voltage:</t>
  </si>
  <si>
    <t>Wire Resistance Used:</t>
  </si>
  <si>
    <t>No.</t>
  </si>
  <si>
    <t>AWG.</t>
  </si>
  <si>
    <t>Power Service:</t>
  </si>
  <si>
    <t>County-Route-Section:</t>
  </si>
  <si>
    <t>Circuit:</t>
  </si>
  <si>
    <t>1/0</t>
  </si>
  <si>
    <t>2/0</t>
  </si>
  <si>
    <t>4/0</t>
  </si>
  <si>
    <t>No. of Wires for Calculation Purposes:</t>
  </si>
  <si>
    <t>LCC</t>
  </si>
  <si>
    <t>MED-224-13.47</t>
  </si>
  <si>
    <t>AA5</t>
  </si>
  <si>
    <t>AA4</t>
  </si>
  <si>
    <t>PB8</t>
  </si>
  <si>
    <t>AA3</t>
  </si>
  <si>
    <t>PB4</t>
  </si>
  <si>
    <t>PB14</t>
  </si>
  <si>
    <t>AA1</t>
  </si>
  <si>
    <t>PB18</t>
  </si>
  <si>
    <t>AA2</t>
  </si>
  <si>
    <t>A</t>
  </si>
  <si>
    <t>EB</t>
  </si>
  <si>
    <t>CUY-90</t>
  </si>
  <si>
    <t>EB13</t>
  </si>
  <si>
    <t>EB12</t>
  </si>
  <si>
    <t>EB11</t>
  </si>
  <si>
    <t>EB10</t>
  </si>
  <si>
    <t>EB9</t>
  </si>
  <si>
    <t>EB8</t>
  </si>
  <si>
    <t>EB7</t>
  </si>
  <si>
    <t>EB6</t>
  </si>
  <si>
    <t>LCC "E"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</si>
</sst>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0"/>
      <name val="Arial"/>
    </font>
    <font>
      <b/>
      <sz val="12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sz val="11"/>
      <name val="Arial"/>
      <family val="2"/>
    </font>
    <font>
      <sz val="10"/>
      <name val="Arial"/>
      <family val="2"/>
    </font>
    <font>
      <u/>
      <sz val="11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9" fontId="5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right"/>
    </xf>
    <xf numFmtId="3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4" xfId="0" applyFont="1" applyBorder="1"/>
    <xf numFmtId="0" fontId="2" fillId="0" borderId="5" xfId="0" applyFont="1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5" fillId="0" borderId="0" xfId="0" applyFont="1"/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2" fontId="2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/>
    <xf numFmtId="49" fontId="5" fillId="0" borderId="0" xfId="0" applyNumberFormat="1" applyFont="1" applyAlignment="1">
      <alignment horizontal="right"/>
    </xf>
    <xf numFmtId="2" fontId="0" fillId="0" borderId="0" xfId="0" applyNumberFormat="1"/>
    <xf numFmtId="164" fontId="4" fillId="0" borderId="0" xfId="0" applyNumberFormat="1" applyFont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Percent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1"/>
  <sheetViews>
    <sheetView tabSelected="1" zoomScaleNormal="100" workbookViewId="0">
      <selection activeCell="J21" sqref="J21"/>
    </sheetView>
  </sheetViews>
  <sheetFormatPr defaultColWidth="0" defaultRowHeight="12.75" zeroHeight="1" x14ac:dyDescent="0.2"/>
  <cols>
    <col min="1" max="2" width="11.7109375" customWidth="1"/>
    <col min="3" max="7" width="9.140625" customWidth="1"/>
    <col min="8" max="8" width="10.85546875" customWidth="1"/>
    <col min="9" max="10" width="9.140625" customWidth="1"/>
    <col min="11" max="11" width="11.42578125" bestFit="1" customWidth="1"/>
    <col min="12" max="19" width="0" hidden="1" customWidth="1"/>
    <col min="20" max="16384" width="9.140625" hidden="1"/>
  </cols>
  <sheetData>
    <row r="1" spans="1:19" ht="15.75" x14ac:dyDescent="0.2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M1" s="13"/>
      <c r="R1" s="13">
        <v>14</v>
      </c>
      <c r="S1" s="26">
        <v>3.1</v>
      </c>
    </row>
    <row r="2" spans="1:19" ht="14.25" x14ac:dyDescent="0.2">
      <c r="A2" s="20" t="s">
        <v>25</v>
      </c>
      <c r="B2" s="20"/>
      <c r="C2" s="20" t="s">
        <v>44</v>
      </c>
      <c r="D2" s="20"/>
      <c r="E2" s="20"/>
      <c r="F2" s="20"/>
      <c r="G2" s="20" t="s">
        <v>30</v>
      </c>
      <c r="H2" s="20"/>
      <c r="I2" s="20"/>
      <c r="J2" s="20"/>
      <c r="K2" s="19">
        <v>2</v>
      </c>
      <c r="M2" s="13"/>
      <c r="R2" s="13">
        <v>12</v>
      </c>
      <c r="S2" s="26">
        <v>2</v>
      </c>
    </row>
    <row r="3" spans="1:19" ht="14.25" x14ac:dyDescent="0.2">
      <c r="A3" s="20" t="s">
        <v>24</v>
      </c>
      <c r="B3" s="20"/>
      <c r="C3" s="24"/>
      <c r="D3" s="20" t="s">
        <v>26</v>
      </c>
      <c r="E3" s="20" t="s">
        <v>43</v>
      </c>
      <c r="F3" s="20"/>
      <c r="G3" s="20"/>
      <c r="H3" s="20"/>
      <c r="I3" s="20"/>
      <c r="J3" s="20"/>
      <c r="K3" s="20"/>
      <c r="M3" s="13"/>
      <c r="R3" s="13">
        <v>10</v>
      </c>
      <c r="S3" s="26">
        <v>1.2</v>
      </c>
    </row>
    <row r="4" spans="1:19" ht="14.25" x14ac:dyDescent="0.2">
      <c r="A4" s="20" t="s">
        <v>20</v>
      </c>
      <c r="B4" s="20"/>
      <c r="C4" s="20">
        <v>480</v>
      </c>
      <c r="D4" s="20"/>
      <c r="E4" s="20"/>
      <c r="F4" s="20"/>
      <c r="G4" s="20"/>
      <c r="H4" s="20"/>
      <c r="I4" s="20"/>
      <c r="J4" s="20"/>
      <c r="K4" s="20"/>
      <c r="R4" s="13">
        <v>8</v>
      </c>
      <c r="S4" s="26">
        <v>0.78</v>
      </c>
    </row>
    <row r="5" spans="1:19" ht="14.25" x14ac:dyDescent="0.2">
      <c r="A5" s="20" t="s">
        <v>21</v>
      </c>
      <c r="B5" s="20"/>
      <c r="C5" s="20" t="s">
        <v>22</v>
      </c>
      <c r="D5" s="19">
        <v>2</v>
      </c>
      <c r="E5" s="20" t="s">
        <v>23</v>
      </c>
      <c r="F5" s="27">
        <f>IF(D5="","",VLOOKUP(D5,R1:S10,2,FALSE))</f>
        <v>0.19</v>
      </c>
      <c r="G5" s="20"/>
      <c r="H5" s="20"/>
      <c r="I5" s="20"/>
      <c r="J5" s="20"/>
      <c r="K5" s="20"/>
      <c r="R5" s="13">
        <v>6</v>
      </c>
      <c r="S5" s="26">
        <v>0.49</v>
      </c>
    </row>
    <row r="6" spans="1:19" ht="14.25" x14ac:dyDescent="0.2">
      <c r="A6" s="20"/>
      <c r="B6" s="20"/>
      <c r="C6" s="20" t="s">
        <v>22</v>
      </c>
      <c r="D6" s="19"/>
      <c r="E6" s="20" t="s">
        <v>23</v>
      </c>
      <c r="F6" s="19"/>
      <c r="G6" s="20"/>
      <c r="H6" s="20"/>
      <c r="I6" s="20"/>
      <c r="J6" s="20"/>
      <c r="K6" s="20"/>
      <c r="R6" s="13">
        <v>4</v>
      </c>
      <c r="S6" s="26">
        <v>0.31</v>
      </c>
    </row>
    <row r="7" spans="1:19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3"/>
      <c r="R7" s="13">
        <v>2</v>
      </c>
      <c r="S7" s="26">
        <v>0.19</v>
      </c>
    </row>
    <row r="8" spans="1:19" x14ac:dyDescent="0.2">
      <c r="A8" s="4" t="s">
        <v>13</v>
      </c>
      <c r="B8" s="12">
        <v>480</v>
      </c>
      <c r="C8" s="34" t="s">
        <v>16</v>
      </c>
      <c r="D8" s="35"/>
      <c r="E8" s="35"/>
      <c r="F8" s="35"/>
      <c r="G8" s="35"/>
      <c r="H8" s="21">
        <v>2.4</v>
      </c>
      <c r="I8" s="36" t="s">
        <v>11</v>
      </c>
      <c r="J8" s="37"/>
      <c r="K8" s="2" t="s">
        <v>17</v>
      </c>
      <c r="R8" s="25" t="s">
        <v>27</v>
      </c>
      <c r="S8" s="26">
        <v>0.12</v>
      </c>
    </row>
    <row r="9" spans="1:19" x14ac:dyDescent="0.2">
      <c r="A9" s="7"/>
      <c r="B9" s="8"/>
      <c r="C9" s="34" t="s">
        <v>14</v>
      </c>
      <c r="D9" s="35"/>
      <c r="E9" s="35"/>
      <c r="F9" s="35"/>
      <c r="G9" s="35"/>
      <c r="H9" s="21">
        <v>1.56</v>
      </c>
      <c r="I9" s="36" t="s">
        <v>11</v>
      </c>
      <c r="J9" s="37"/>
      <c r="K9" s="3"/>
      <c r="R9" s="25" t="s">
        <v>28</v>
      </c>
      <c r="S9" s="26">
        <v>0.1</v>
      </c>
    </row>
    <row r="10" spans="1:19" x14ac:dyDescent="0.2">
      <c r="A10" s="7"/>
      <c r="B10" s="8"/>
      <c r="C10" s="9" t="s">
        <v>15</v>
      </c>
      <c r="D10" s="10"/>
      <c r="E10" s="10"/>
      <c r="F10" s="10"/>
      <c r="G10" s="10"/>
      <c r="H10" s="21">
        <v>0.98</v>
      </c>
      <c r="I10" s="11" t="s">
        <v>11</v>
      </c>
      <c r="J10" s="12"/>
      <c r="K10" s="3"/>
      <c r="R10" s="25" t="s">
        <v>29</v>
      </c>
      <c r="S10">
        <v>7.9000000000000001E-2</v>
      </c>
    </row>
    <row r="11" spans="1:19" x14ac:dyDescent="0.2">
      <c r="A11" s="7"/>
      <c r="B11" s="8"/>
      <c r="C11" s="9" t="s">
        <v>12</v>
      </c>
      <c r="D11" s="10"/>
      <c r="E11" s="10"/>
      <c r="F11" s="10"/>
      <c r="G11" s="10"/>
      <c r="H11" s="21">
        <v>0.62</v>
      </c>
      <c r="I11" s="11" t="s">
        <v>11</v>
      </c>
      <c r="J11" s="12"/>
      <c r="K11" s="3"/>
      <c r="R11" s="17"/>
    </row>
    <row r="12" spans="1:19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R12" s="17"/>
    </row>
    <row r="13" spans="1:19" x14ac:dyDescent="0.2">
      <c r="A13" s="38" t="s">
        <v>2</v>
      </c>
      <c r="B13" s="39"/>
      <c r="C13" s="39"/>
      <c r="D13" s="38" t="s">
        <v>7</v>
      </c>
      <c r="E13" s="39"/>
      <c r="F13" s="29" t="s">
        <v>19</v>
      </c>
      <c r="G13" s="31" t="s">
        <v>1</v>
      </c>
      <c r="H13" s="38" t="s">
        <v>8</v>
      </c>
      <c r="I13" s="39"/>
      <c r="J13" s="31" t="s">
        <v>10</v>
      </c>
      <c r="K13" s="31" t="s">
        <v>5</v>
      </c>
      <c r="R13" s="17"/>
    </row>
    <row r="14" spans="1:19" ht="25.5" x14ac:dyDescent="0.2">
      <c r="A14" s="18" t="s">
        <v>3</v>
      </c>
      <c r="B14" s="18" t="s">
        <v>4</v>
      </c>
      <c r="C14" s="22" t="s">
        <v>18</v>
      </c>
      <c r="D14" s="18" t="s">
        <v>5</v>
      </c>
      <c r="E14" s="18" t="s">
        <v>6</v>
      </c>
      <c r="F14" s="30"/>
      <c r="G14" s="32"/>
      <c r="H14" s="23" t="s">
        <v>9</v>
      </c>
      <c r="I14" s="23" t="s">
        <v>6</v>
      </c>
      <c r="J14" s="32"/>
      <c r="K14" s="32"/>
      <c r="R14" s="17"/>
    </row>
    <row r="15" spans="1:19" x14ac:dyDescent="0.2">
      <c r="A15" s="2" t="s">
        <v>45</v>
      </c>
      <c r="B15" s="2" t="s">
        <v>46</v>
      </c>
      <c r="C15" s="5">
        <v>601</v>
      </c>
      <c r="D15" s="6">
        <f>(8*400)/480</f>
        <v>6.666666666666667</v>
      </c>
      <c r="E15" s="6">
        <f>D15</f>
        <v>6.666666666666667</v>
      </c>
      <c r="F15" s="5">
        <f t="shared" ref="F15:F24" si="0">IF(E15="","",C15*E15)</f>
        <v>4006.666666666667</v>
      </c>
      <c r="G15" s="2">
        <v>2</v>
      </c>
      <c r="H15" s="28">
        <f>IF(G15="","",F15*(2*(VLOOKUP(G15,$R$1:$S$10,2,FALSE)))/1000)</f>
        <v>1.5225333333333335</v>
      </c>
      <c r="I15" s="6">
        <f t="shared" ref="I15:I20" si="1">I16+H15</f>
        <v>21.188451666666673</v>
      </c>
      <c r="J15" s="6">
        <f>IF(G15="","",I15/$B$8*100)</f>
        <v>4.4142607638888904</v>
      </c>
      <c r="K15" s="2"/>
      <c r="R15" s="17"/>
    </row>
    <row r="16" spans="1:19" x14ac:dyDescent="0.2">
      <c r="A16" s="2" t="s">
        <v>46</v>
      </c>
      <c r="B16" s="2" t="s">
        <v>47</v>
      </c>
      <c r="C16" s="5">
        <v>479</v>
      </c>
      <c r="D16" s="6">
        <f t="shared" ref="D16:D23" si="2">(8*400)/480</f>
        <v>6.666666666666667</v>
      </c>
      <c r="E16" s="6">
        <f>E15+D16</f>
        <v>13.333333333333334</v>
      </c>
      <c r="F16" s="5">
        <f t="shared" si="0"/>
        <v>6386.666666666667</v>
      </c>
      <c r="G16" s="2">
        <v>2</v>
      </c>
      <c r="H16" s="28">
        <f t="shared" ref="H16:H22" si="3">IF(G16="","",F16*(2*(VLOOKUP(G16,$R$1:$S$10,2,FALSE)))/1000)</f>
        <v>2.4269333333333334</v>
      </c>
      <c r="I16" s="6">
        <f t="shared" si="1"/>
        <v>19.665918333333337</v>
      </c>
      <c r="J16" s="6"/>
      <c r="K16" s="2"/>
    </row>
    <row r="17" spans="1:11" x14ac:dyDescent="0.2">
      <c r="A17" s="2" t="s">
        <v>47</v>
      </c>
      <c r="B17" s="2" t="s">
        <v>48</v>
      </c>
      <c r="C17" s="5">
        <v>200</v>
      </c>
      <c r="D17" s="6">
        <f>(430)/480</f>
        <v>0.89583333333333337</v>
      </c>
      <c r="E17" s="6">
        <f t="shared" ref="E17:E23" si="4">E16+D17</f>
        <v>14.229166666666668</v>
      </c>
      <c r="F17" s="5">
        <f t="shared" si="0"/>
        <v>2845.8333333333335</v>
      </c>
      <c r="G17" s="2">
        <v>2</v>
      </c>
      <c r="H17" s="28">
        <f t="shared" si="3"/>
        <v>1.0814166666666667</v>
      </c>
      <c r="I17" s="6">
        <f t="shared" si="1"/>
        <v>17.238985000000003</v>
      </c>
      <c r="J17" s="6"/>
      <c r="K17" s="2"/>
    </row>
    <row r="18" spans="1:11" x14ac:dyDescent="0.2">
      <c r="A18" s="2" t="s">
        <v>48</v>
      </c>
      <c r="B18" s="2" t="s">
        <v>49</v>
      </c>
      <c r="C18" s="5">
        <v>290</v>
      </c>
      <c r="D18" s="6">
        <f t="shared" ref="D18:D20" si="5">(430)/480</f>
        <v>0.89583333333333337</v>
      </c>
      <c r="E18" s="6">
        <f t="shared" si="4"/>
        <v>15.125000000000002</v>
      </c>
      <c r="F18" s="5">
        <f t="shared" si="0"/>
        <v>4386.2500000000009</v>
      </c>
      <c r="G18" s="2">
        <v>2</v>
      </c>
      <c r="H18" s="28">
        <f t="shared" si="3"/>
        <v>1.6667750000000003</v>
      </c>
      <c r="I18" s="6">
        <f t="shared" si="1"/>
        <v>16.157568333333337</v>
      </c>
      <c r="J18" s="6"/>
      <c r="K18" s="2"/>
    </row>
    <row r="19" spans="1:11" x14ac:dyDescent="0.2">
      <c r="A19" s="2" t="s">
        <v>49</v>
      </c>
      <c r="B19" s="2" t="s">
        <v>50</v>
      </c>
      <c r="C19" s="5">
        <v>300</v>
      </c>
      <c r="D19" s="6">
        <f t="shared" si="5"/>
        <v>0.89583333333333337</v>
      </c>
      <c r="E19" s="6">
        <f t="shared" si="4"/>
        <v>16.020833333333336</v>
      </c>
      <c r="F19" s="5">
        <f t="shared" si="0"/>
        <v>4806.2500000000009</v>
      </c>
      <c r="G19" s="2">
        <v>2</v>
      </c>
      <c r="H19" s="28">
        <f t="shared" si="3"/>
        <v>1.8263750000000005</v>
      </c>
      <c r="I19" s="6">
        <f t="shared" si="1"/>
        <v>14.490793333333336</v>
      </c>
      <c r="J19" s="6"/>
      <c r="K19" s="2"/>
    </row>
    <row r="20" spans="1:11" x14ac:dyDescent="0.2">
      <c r="A20" s="2" t="s">
        <v>50</v>
      </c>
      <c r="B20" s="2" t="s">
        <v>51</v>
      </c>
      <c r="C20" s="5">
        <v>400</v>
      </c>
      <c r="D20" s="6">
        <f t="shared" si="5"/>
        <v>0.89583333333333337</v>
      </c>
      <c r="E20" s="6">
        <f t="shared" si="4"/>
        <v>16.916666666666668</v>
      </c>
      <c r="F20" s="5">
        <f t="shared" si="0"/>
        <v>6766.666666666667</v>
      </c>
      <c r="G20" s="2">
        <v>2</v>
      </c>
      <c r="H20" s="28">
        <f t="shared" si="3"/>
        <v>2.5713333333333335</v>
      </c>
      <c r="I20" s="6">
        <f t="shared" si="1"/>
        <v>12.664418333333336</v>
      </c>
      <c r="J20" s="6"/>
      <c r="K20" s="2"/>
    </row>
    <row r="21" spans="1:11" x14ac:dyDescent="0.2">
      <c r="A21" s="2" t="s">
        <v>51</v>
      </c>
      <c r="B21" s="2" t="s">
        <v>52</v>
      </c>
      <c r="C21" s="5">
        <v>567</v>
      </c>
      <c r="D21" s="6">
        <f t="shared" si="2"/>
        <v>6.666666666666667</v>
      </c>
      <c r="E21" s="6">
        <f t="shared" si="4"/>
        <v>23.583333333333336</v>
      </c>
      <c r="F21" s="5">
        <f t="shared" si="0"/>
        <v>13371.750000000002</v>
      </c>
      <c r="G21" s="2">
        <v>2</v>
      </c>
      <c r="H21" s="28">
        <f t="shared" si="3"/>
        <v>5.0812650000000001</v>
      </c>
      <c r="I21" s="6">
        <f>I22+H21</f>
        <v>10.093085000000002</v>
      </c>
      <c r="J21" s="6"/>
      <c r="K21" s="2"/>
    </row>
    <row r="22" spans="1:11" x14ac:dyDescent="0.2">
      <c r="A22" s="2" t="s">
        <v>52</v>
      </c>
      <c r="B22" s="2" t="s">
        <v>53</v>
      </c>
      <c r="C22" s="5">
        <v>436</v>
      </c>
      <c r="D22" s="6">
        <f t="shared" si="2"/>
        <v>6.666666666666667</v>
      </c>
      <c r="E22" s="6">
        <f t="shared" si="4"/>
        <v>30.250000000000004</v>
      </c>
      <c r="F22" s="5">
        <f t="shared" si="0"/>
        <v>13189.000000000002</v>
      </c>
      <c r="G22" s="2">
        <v>2</v>
      </c>
      <c r="H22" s="28">
        <f t="shared" si="3"/>
        <v>5.0118200000000011</v>
      </c>
      <c r="I22" s="6">
        <f>H22</f>
        <v>5.0118200000000011</v>
      </c>
      <c r="J22" s="6"/>
      <c r="K22" s="2"/>
    </row>
    <row r="23" spans="1:11" x14ac:dyDescent="0.2">
      <c r="A23" s="2"/>
      <c r="B23" s="2"/>
      <c r="C23" s="5"/>
      <c r="D23" s="6"/>
      <c r="E23" s="6"/>
      <c r="F23" s="5"/>
      <c r="G23" s="2"/>
      <c r="H23" s="6"/>
      <c r="I23" s="6"/>
      <c r="J23" s="6"/>
      <c r="K23" s="2"/>
    </row>
    <row r="24" spans="1:11" x14ac:dyDescent="0.2">
      <c r="A24" s="2"/>
      <c r="B24" s="2"/>
      <c r="C24" s="5"/>
      <c r="D24" s="6"/>
      <c r="E24" s="6"/>
      <c r="F24" s="5"/>
      <c r="G24" s="2"/>
      <c r="H24" s="6"/>
      <c r="I24" s="6"/>
      <c r="J24" s="6"/>
      <c r="K24" s="2"/>
    </row>
    <row r="25" spans="1:11" x14ac:dyDescent="0.2">
      <c r="A25" s="2"/>
      <c r="B25" s="2"/>
      <c r="C25" s="5"/>
      <c r="D25" s="6"/>
      <c r="E25" s="6"/>
      <c r="F25" s="5"/>
      <c r="G25" s="2"/>
      <c r="H25" s="6"/>
      <c r="I25" s="6"/>
      <c r="J25" s="6"/>
      <c r="K25" s="2"/>
    </row>
    <row r="26" spans="1:11" x14ac:dyDescent="0.2">
      <c r="A26" s="14"/>
      <c r="B26" s="14"/>
      <c r="C26" s="15"/>
      <c r="D26" s="16"/>
      <c r="E26" s="6"/>
      <c r="F26" s="5"/>
      <c r="G26" s="2"/>
      <c r="H26" s="6"/>
      <c r="I26" s="6"/>
      <c r="J26" s="6"/>
      <c r="K26" s="2"/>
    </row>
    <row r="27" spans="1:11" x14ac:dyDescent="0.2">
      <c r="A27" s="2"/>
      <c r="B27" s="2"/>
      <c r="C27" s="5"/>
      <c r="D27" s="6"/>
      <c r="E27" s="6"/>
      <c r="F27" s="5"/>
      <c r="G27" s="2"/>
      <c r="H27" s="6"/>
      <c r="I27" s="6"/>
      <c r="J27" s="6"/>
      <c r="K27" s="2"/>
    </row>
    <row r="29" spans="1:11" hidden="1" x14ac:dyDescent="0.2">
      <c r="A29" s="8">
        <v>120</v>
      </c>
    </row>
    <row r="30" spans="1:11" hidden="1" x14ac:dyDescent="0.2">
      <c r="A30" s="8">
        <v>240</v>
      </c>
      <c r="B30" s="8"/>
      <c r="D30" s="17"/>
    </row>
    <row r="31" spans="1:11" hidden="1" x14ac:dyDescent="0.2">
      <c r="A31" s="8">
        <v>480</v>
      </c>
      <c r="B31" s="17"/>
      <c r="D31" s="17"/>
    </row>
  </sheetData>
  <mergeCells count="12">
    <mergeCell ref="F13:F14"/>
    <mergeCell ref="K13:K14"/>
    <mergeCell ref="A1:K1"/>
    <mergeCell ref="C8:G8"/>
    <mergeCell ref="I8:J8"/>
    <mergeCell ref="C9:G9"/>
    <mergeCell ref="I9:J9"/>
    <mergeCell ref="A13:C13"/>
    <mergeCell ref="D13:E13"/>
    <mergeCell ref="G13:G14"/>
    <mergeCell ref="H13:I13"/>
    <mergeCell ref="J13:J14"/>
  </mergeCells>
  <phoneticPr fontId="7" type="noConversion"/>
  <dataValidations count="2">
    <dataValidation type="list" allowBlank="1" showInputMessage="1" showErrorMessage="1" sqref="B8" xr:uid="{00000000-0002-0000-0000-000000000000}">
      <formula1>$A$29:$A$31</formula1>
    </dataValidation>
    <dataValidation type="list" allowBlank="1" showInputMessage="1" showErrorMessage="1" sqref="D5:D6 G15:G27" xr:uid="{00000000-0002-0000-0000-000001000000}">
      <formula1>$R$1:$R$10</formula1>
    </dataValidation>
  </dataValidations>
  <pageMargins left="0.7" right="0.7" top="0.75" bottom="0.75" header="0.3" footer="0.3"/>
  <pageSetup scale="83" orientation="portrait" r:id="rId1"/>
  <headerFooter>
    <oddHeader xml:space="preserve">&amp;R
4/11/16
CALC: KWR
CHKD: DRB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0255D-997D-45B7-B224-5E83C2463471}">
  <sheetPr>
    <pageSetUpPr fitToPage="1"/>
  </sheetPr>
  <dimension ref="A1:S31"/>
  <sheetViews>
    <sheetView zoomScaleNormal="100" workbookViewId="0">
      <selection activeCell="I23" sqref="I23"/>
    </sheetView>
  </sheetViews>
  <sheetFormatPr defaultColWidth="0" defaultRowHeight="12.75" customHeight="1" zeroHeight="1" x14ac:dyDescent="0.2"/>
  <cols>
    <col min="1" max="2" width="11.7109375" customWidth="1"/>
    <col min="3" max="7" width="9.140625" customWidth="1"/>
    <col min="8" max="8" width="10.85546875" customWidth="1"/>
    <col min="9" max="10" width="9.140625" customWidth="1"/>
    <col min="11" max="11" width="11.42578125" bestFit="1" customWidth="1"/>
    <col min="12" max="19" width="0" hidden="1" customWidth="1"/>
    <col min="20" max="16384" width="9.140625" hidden="1"/>
  </cols>
  <sheetData>
    <row r="1" spans="1:19" ht="15.75" x14ac:dyDescent="0.2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M1" s="13"/>
      <c r="R1" s="13">
        <v>14</v>
      </c>
      <c r="S1" s="26">
        <v>3.1</v>
      </c>
    </row>
    <row r="2" spans="1:19" ht="14.25" x14ac:dyDescent="0.2">
      <c r="A2" s="20" t="s">
        <v>25</v>
      </c>
      <c r="B2" s="20"/>
      <c r="C2" s="20" t="s">
        <v>32</v>
      </c>
      <c r="D2" s="20"/>
      <c r="E2" s="20"/>
      <c r="F2" s="20"/>
      <c r="G2" s="20" t="s">
        <v>30</v>
      </c>
      <c r="H2" s="20"/>
      <c r="I2" s="20"/>
      <c r="J2" s="20"/>
      <c r="K2" s="19">
        <v>2</v>
      </c>
      <c r="M2" s="13"/>
      <c r="R2" s="13">
        <v>12</v>
      </c>
      <c r="S2" s="26">
        <v>2</v>
      </c>
    </row>
    <row r="3" spans="1:19" ht="14.25" x14ac:dyDescent="0.2">
      <c r="A3" s="20" t="s">
        <v>24</v>
      </c>
      <c r="B3" s="20"/>
      <c r="C3" s="24"/>
      <c r="D3" s="20" t="s">
        <v>26</v>
      </c>
      <c r="E3" s="20" t="s">
        <v>42</v>
      </c>
      <c r="F3" s="20"/>
      <c r="G3" s="20"/>
      <c r="H3" s="20"/>
      <c r="I3" s="20"/>
      <c r="J3" s="20"/>
      <c r="K3" s="20"/>
      <c r="M3" s="13"/>
      <c r="R3" s="13">
        <v>10</v>
      </c>
      <c r="S3" s="26">
        <v>1.2</v>
      </c>
    </row>
    <row r="4" spans="1:19" ht="14.25" x14ac:dyDescent="0.2">
      <c r="A4" s="20" t="s">
        <v>20</v>
      </c>
      <c r="B4" s="20"/>
      <c r="C4" s="20">
        <v>120</v>
      </c>
      <c r="D4" s="20"/>
      <c r="E4" s="20"/>
      <c r="F4" s="20"/>
      <c r="G4" s="20"/>
      <c r="H4" s="20"/>
      <c r="I4" s="20"/>
      <c r="J4" s="20"/>
      <c r="K4" s="20"/>
      <c r="R4" s="13">
        <v>8</v>
      </c>
      <c r="S4" s="26">
        <v>0.78</v>
      </c>
    </row>
    <row r="5" spans="1:19" ht="14.25" x14ac:dyDescent="0.2">
      <c r="A5" s="20" t="s">
        <v>21</v>
      </c>
      <c r="B5" s="20"/>
      <c r="C5" s="20" t="s">
        <v>22</v>
      </c>
      <c r="D5" s="19">
        <v>4</v>
      </c>
      <c r="E5" s="20" t="s">
        <v>23</v>
      </c>
      <c r="F5" s="27">
        <f>IF(D5="","",VLOOKUP(D5,R1:S10,2,FALSE))</f>
        <v>0.31</v>
      </c>
      <c r="G5" s="20"/>
      <c r="H5" s="20"/>
      <c r="I5" s="20"/>
      <c r="J5" s="20"/>
      <c r="K5" s="20"/>
      <c r="R5" s="13">
        <v>6</v>
      </c>
      <c r="S5" s="26">
        <v>0.49</v>
      </c>
    </row>
    <row r="6" spans="1:19" ht="14.25" x14ac:dyDescent="0.2">
      <c r="A6" s="20"/>
      <c r="B6" s="20"/>
      <c r="C6" s="20" t="s">
        <v>22</v>
      </c>
      <c r="D6" s="19"/>
      <c r="E6" s="20" t="s">
        <v>23</v>
      </c>
      <c r="F6" s="19"/>
      <c r="G6" s="20"/>
      <c r="H6" s="20"/>
      <c r="I6" s="20"/>
      <c r="J6" s="20"/>
      <c r="K6" s="20"/>
      <c r="R6" s="13">
        <v>4</v>
      </c>
      <c r="S6" s="26">
        <v>0.31</v>
      </c>
    </row>
    <row r="7" spans="1:19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3"/>
      <c r="R7" s="13">
        <v>2</v>
      </c>
      <c r="S7" s="26">
        <v>0.19</v>
      </c>
    </row>
    <row r="8" spans="1:19" x14ac:dyDescent="0.2">
      <c r="A8" s="4" t="s">
        <v>13</v>
      </c>
      <c r="B8" s="12">
        <v>120</v>
      </c>
      <c r="C8" s="34" t="s">
        <v>16</v>
      </c>
      <c r="D8" s="35"/>
      <c r="E8" s="35"/>
      <c r="F8" s="35"/>
      <c r="G8" s="35"/>
      <c r="H8" s="21">
        <v>2.4</v>
      </c>
      <c r="I8" s="36" t="s">
        <v>11</v>
      </c>
      <c r="J8" s="37"/>
      <c r="K8" s="2" t="s">
        <v>17</v>
      </c>
      <c r="R8" s="25" t="s">
        <v>27</v>
      </c>
      <c r="S8" s="26">
        <v>0.12</v>
      </c>
    </row>
    <row r="9" spans="1:19" x14ac:dyDescent="0.2">
      <c r="A9" s="7"/>
      <c r="B9" s="8"/>
      <c r="C9" s="34" t="s">
        <v>14</v>
      </c>
      <c r="D9" s="35"/>
      <c r="E9" s="35"/>
      <c r="F9" s="35"/>
      <c r="G9" s="35"/>
      <c r="H9" s="21">
        <v>1.56</v>
      </c>
      <c r="I9" s="36" t="s">
        <v>11</v>
      </c>
      <c r="J9" s="37"/>
      <c r="K9" s="3"/>
      <c r="R9" s="25" t="s">
        <v>28</v>
      </c>
      <c r="S9" s="26">
        <v>0.1</v>
      </c>
    </row>
    <row r="10" spans="1:19" x14ac:dyDescent="0.2">
      <c r="A10" s="7"/>
      <c r="B10" s="8"/>
      <c r="C10" s="9" t="s">
        <v>15</v>
      </c>
      <c r="D10" s="10"/>
      <c r="E10" s="10"/>
      <c r="F10" s="10"/>
      <c r="G10" s="10"/>
      <c r="H10" s="21">
        <v>0.98</v>
      </c>
      <c r="I10" s="11" t="s">
        <v>11</v>
      </c>
      <c r="J10" s="12"/>
      <c r="K10" s="3"/>
      <c r="R10" s="25" t="s">
        <v>29</v>
      </c>
      <c r="S10">
        <v>7.9000000000000001E-2</v>
      </c>
    </row>
    <row r="11" spans="1:19" x14ac:dyDescent="0.2">
      <c r="A11" s="7"/>
      <c r="B11" s="8"/>
      <c r="C11" s="9" t="s">
        <v>12</v>
      </c>
      <c r="D11" s="10"/>
      <c r="E11" s="10"/>
      <c r="F11" s="10"/>
      <c r="G11" s="10"/>
      <c r="H11" s="21">
        <v>0.62</v>
      </c>
      <c r="I11" s="11" t="s">
        <v>11</v>
      </c>
      <c r="J11" s="12"/>
      <c r="K11" s="3"/>
      <c r="R11" s="17"/>
    </row>
    <row r="12" spans="1:19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R12" s="17"/>
    </row>
    <row r="13" spans="1:19" x14ac:dyDescent="0.2">
      <c r="A13" s="38" t="s">
        <v>2</v>
      </c>
      <c r="B13" s="39"/>
      <c r="C13" s="39"/>
      <c r="D13" s="38" t="s">
        <v>7</v>
      </c>
      <c r="E13" s="39"/>
      <c r="F13" s="29" t="s">
        <v>19</v>
      </c>
      <c r="G13" s="31" t="s">
        <v>1</v>
      </c>
      <c r="H13" s="38" t="s">
        <v>8</v>
      </c>
      <c r="I13" s="39"/>
      <c r="J13" s="31" t="s">
        <v>10</v>
      </c>
      <c r="K13" s="31" t="s">
        <v>5</v>
      </c>
      <c r="R13" s="17"/>
    </row>
    <row r="14" spans="1:19" ht="25.5" x14ac:dyDescent="0.2">
      <c r="A14" s="18" t="s">
        <v>3</v>
      </c>
      <c r="B14" s="18" t="s">
        <v>4</v>
      </c>
      <c r="C14" s="22" t="s">
        <v>18</v>
      </c>
      <c r="D14" s="18" t="s">
        <v>5</v>
      </c>
      <c r="E14" s="18" t="s">
        <v>6</v>
      </c>
      <c r="F14" s="30"/>
      <c r="G14" s="32"/>
      <c r="H14" s="23" t="s">
        <v>9</v>
      </c>
      <c r="I14" s="23" t="s">
        <v>6</v>
      </c>
      <c r="J14" s="32"/>
      <c r="K14" s="32"/>
      <c r="R14" s="17"/>
    </row>
    <row r="15" spans="1:19" x14ac:dyDescent="0.2">
      <c r="A15" s="2" t="s">
        <v>33</v>
      </c>
      <c r="B15" s="2" t="s">
        <v>34</v>
      </c>
      <c r="C15" s="5">
        <v>121</v>
      </c>
      <c r="D15" s="6">
        <f>90/120</f>
        <v>0.75</v>
      </c>
      <c r="E15" s="6">
        <f>D15</f>
        <v>0.75</v>
      </c>
      <c r="F15" s="5">
        <f t="shared" ref="F15:F25" si="0">IF(E15="","",C15*E15)</f>
        <v>90.75</v>
      </c>
      <c r="G15" s="2">
        <v>4</v>
      </c>
      <c r="H15" s="28">
        <f>IF(G15="","",F15*(2*(VLOOKUP(G15,$R$1:$S$10,2,FALSE)))/1000)</f>
        <v>5.6265000000000003E-2</v>
      </c>
      <c r="I15" s="6">
        <f t="shared" ref="I15:I16" si="1">I16+H15</f>
        <v>0.83936999999999995</v>
      </c>
      <c r="J15" s="6">
        <f>IF(G15="","",I15/$B$8*100)</f>
        <v>0.69947499999999996</v>
      </c>
      <c r="K15" s="2" t="str">
        <f>IF(A15="","",A15)</f>
        <v>AA5</v>
      </c>
      <c r="R15" s="17"/>
    </row>
    <row r="16" spans="1:19" x14ac:dyDescent="0.2">
      <c r="A16" s="2" t="s">
        <v>34</v>
      </c>
      <c r="B16" s="2" t="s">
        <v>35</v>
      </c>
      <c r="C16" s="5">
        <v>510</v>
      </c>
      <c r="D16" s="6">
        <f>90/120</f>
        <v>0.75</v>
      </c>
      <c r="E16" s="6">
        <f>E15+D16</f>
        <v>1.5</v>
      </c>
      <c r="F16" s="5">
        <f t="shared" si="0"/>
        <v>765</v>
      </c>
      <c r="G16" s="2">
        <v>4</v>
      </c>
      <c r="H16" s="6">
        <f t="shared" ref="H16:H25" si="2">IF(G16="","",F16*(2*(VLOOKUP(G16,$R$1:$S$10,2,FALSE)))/1000)</f>
        <v>0.4743</v>
      </c>
      <c r="I16" s="6">
        <f t="shared" si="1"/>
        <v>0.78310499999999994</v>
      </c>
      <c r="J16" s="6">
        <f t="shared" ref="J16:J24" si="3">IF(G16="","",I16/$B$8*100)</f>
        <v>0.65258749999999999</v>
      </c>
      <c r="K16" s="2"/>
    </row>
    <row r="17" spans="1:11" x14ac:dyDescent="0.2">
      <c r="A17" s="2" t="s">
        <v>35</v>
      </c>
      <c r="B17" s="2" t="s">
        <v>36</v>
      </c>
      <c r="C17" s="5">
        <v>65</v>
      </c>
      <c r="D17" s="6">
        <v>0</v>
      </c>
      <c r="E17" s="6">
        <v>1.5</v>
      </c>
      <c r="F17" s="5">
        <f t="shared" si="0"/>
        <v>97.5</v>
      </c>
      <c r="G17" s="2">
        <v>4</v>
      </c>
      <c r="H17" s="6">
        <f t="shared" si="2"/>
        <v>6.0450000000000004E-2</v>
      </c>
      <c r="I17" s="6">
        <f>I18+H17</f>
        <v>0.308805</v>
      </c>
      <c r="J17" s="6">
        <f t="shared" si="3"/>
        <v>0.2573375</v>
      </c>
      <c r="K17" s="2"/>
    </row>
    <row r="18" spans="1:11" x14ac:dyDescent="0.2">
      <c r="A18" s="2" t="s">
        <v>36</v>
      </c>
      <c r="B18" s="2" t="s">
        <v>37</v>
      </c>
      <c r="C18" s="5">
        <v>31</v>
      </c>
      <c r="D18" s="6">
        <f>90/120</f>
        <v>0.75</v>
      </c>
      <c r="E18" s="6">
        <f>E16+D18</f>
        <v>2.25</v>
      </c>
      <c r="F18" s="5">
        <f t="shared" si="0"/>
        <v>69.75</v>
      </c>
      <c r="G18" s="2">
        <v>4</v>
      </c>
      <c r="H18" s="6">
        <f t="shared" si="2"/>
        <v>4.3244999999999999E-2</v>
      </c>
      <c r="I18" s="6">
        <f>H20+H23+I25</f>
        <v>0.24835499999999999</v>
      </c>
      <c r="J18" s="6">
        <f t="shared" si="3"/>
        <v>0.20696249999999999</v>
      </c>
      <c r="K18" s="2"/>
    </row>
    <row r="19" spans="1:11" x14ac:dyDescent="0.2">
      <c r="A19" s="2"/>
      <c r="B19" s="2"/>
      <c r="C19" s="5"/>
      <c r="D19" s="6"/>
      <c r="E19" s="6"/>
      <c r="F19" s="5" t="str">
        <f t="shared" si="0"/>
        <v/>
      </c>
      <c r="G19" s="2"/>
      <c r="H19" s="6" t="str">
        <f t="shared" si="2"/>
        <v/>
      </c>
      <c r="I19" s="6"/>
      <c r="J19" s="6" t="str">
        <f t="shared" si="3"/>
        <v/>
      </c>
      <c r="K19" s="2"/>
    </row>
    <row r="20" spans="1:11" x14ac:dyDescent="0.2">
      <c r="A20" s="2" t="s">
        <v>39</v>
      </c>
      <c r="B20" s="2" t="s">
        <v>40</v>
      </c>
      <c r="C20" s="5">
        <v>18</v>
      </c>
      <c r="D20" s="6">
        <f>90/120</f>
        <v>0.75</v>
      </c>
      <c r="E20" s="6">
        <f>E18+D20</f>
        <v>3</v>
      </c>
      <c r="F20" s="5">
        <f t="shared" si="0"/>
        <v>54</v>
      </c>
      <c r="G20" s="2">
        <v>4</v>
      </c>
      <c r="H20" s="6">
        <f t="shared" si="2"/>
        <v>3.3479999999999996E-2</v>
      </c>
      <c r="I20" s="6"/>
      <c r="J20" s="6">
        <f t="shared" si="3"/>
        <v>0</v>
      </c>
      <c r="K20" s="2"/>
    </row>
    <row r="21" spans="1:11" x14ac:dyDescent="0.2">
      <c r="A21" s="2" t="s">
        <v>40</v>
      </c>
      <c r="B21" s="2" t="s">
        <v>38</v>
      </c>
      <c r="C21" s="5">
        <v>30</v>
      </c>
      <c r="D21" s="6">
        <v>0</v>
      </c>
      <c r="E21" s="6"/>
      <c r="F21" s="5" t="str">
        <f t="shared" si="0"/>
        <v/>
      </c>
      <c r="G21" s="2"/>
      <c r="H21" s="6" t="str">
        <f t="shared" si="2"/>
        <v/>
      </c>
      <c r="I21" s="6"/>
      <c r="J21" s="6" t="str">
        <f t="shared" si="3"/>
        <v/>
      </c>
      <c r="K21" s="2"/>
    </row>
    <row r="22" spans="1:11" x14ac:dyDescent="0.2">
      <c r="A22" s="2"/>
      <c r="B22" s="2"/>
      <c r="C22" s="5"/>
      <c r="D22" s="6"/>
      <c r="E22" s="6"/>
      <c r="F22" s="5" t="str">
        <f t="shared" si="0"/>
        <v/>
      </c>
      <c r="G22" s="2"/>
      <c r="H22" s="6" t="str">
        <f t="shared" si="2"/>
        <v/>
      </c>
      <c r="I22" s="6"/>
      <c r="J22" s="6" t="str">
        <f t="shared" si="3"/>
        <v/>
      </c>
      <c r="K22" s="2"/>
    </row>
    <row r="23" spans="1:11" x14ac:dyDescent="0.2">
      <c r="A23" s="2" t="s">
        <v>41</v>
      </c>
      <c r="B23" s="2" t="s">
        <v>38</v>
      </c>
      <c r="C23" s="5">
        <v>15</v>
      </c>
      <c r="D23" s="6">
        <f>90/120</f>
        <v>0.75</v>
      </c>
      <c r="E23" s="6">
        <f>E20+D23</f>
        <v>3.75</v>
      </c>
      <c r="F23" s="5">
        <f t="shared" si="0"/>
        <v>56.25</v>
      </c>
      <c r="G23" s="2">
        <v>4</v>
      </c>
      <c r="H23" s="6">
        <f t="shared" si="2"/>
        <v>3.4875000000000003E-2</v>
      </c>
      <c r="I23" s="6"/>
      <c r="J23" s="6">
        <f t="shared" si="3"/>
        <v>0</v>
      </c>
      <c r="K23" s="2"/>
    </row>
    <row r="24" spans="1:11" x14ac:dyDescent="0.2">
      <c r="A24" s="2"/>
      <c r="B24" s="2"/>
      <c r="C24" s="5"/>
      <c r="D24" s="6"/>
      <c r="E24" s="6"/>
      <c r="F24" s="5" t="str">
        <f t="shared" si="0"/>
        <v/>
      </c>
      <c r="G24" s="2"/>
      <c r="H24" s="6" t="str">
        <f t="shared" si="2"/>
        <v/>
      </c>
      <c r="I24" s="6" t="str">
        <f>H24</f>
        <v/>
      </c>
      <c r="J24" s="6" t="str">
        <f t="shared" si="3"/>
        <v/>
      </c>
      <c r="K24" s="2"/>
    </row>
    <row r="25" spans="1:11" x14ac:dyDescent="0.2">
      <c r="A25" s="2" t="s">
        <v>38</v>
      </c>
      <c r="B25" s="2" t="s">
        <v>31</v>
      </c>
      <c r="C25" s="5">
        <f>5+45+5+14+10</f>
        <v>79</v>
      </c>
      <c r="D25" s="6"/>
      <c r="E25" s="6">
        <f>E23</f>
        <v>3.75</v>
      </c>
      <c r="F25" s="5">
        <f t="shared" si="0"/>
        <v>296.25</v>
      </c>
      <c r="G25" s="2">
        <v>4</v>
      </c>
      <c r="H25" s="6">
        <f t="shared" si="2"/>
        <v>0.183675</v>
      </c>
      <c r="I25" s="6">
        <v>0.18</v>
      </c>
      <c r="J25" s="6"/>
      <c r="K25" s="2"/>
    </row>
    <row r="26" spans="1:11" x14ac:dyDescent="0.2">
      <c r="A26" s="14"/>
      <c r="B26" s="14"/>
      <c r="C26" s="15"/>
      <c r="D26" s="16"/>
      <c r="E26" s="6"/>
      <c r="F26" s="5"/>
      <c r="G26" s="2"/>
      <c r="H26" s="6"/>
      <c r="I26" s="6"/>
      <c r="J26" s="6"/>
      <c r="K26" s="2"/>
    </row>
    <row r="27" spans="1:11" x14ac:dyDescent="0.2">
      <c r="A27" s="2"/>
      <c r="B27" s="2"/>
      <c r="C27" s="5"/>
      <c r="D27" s="6"/>
      <c r="E27" s="6"/>
      <c r="F27" s="5"/>
      <c r="G27" s="2"/>
      <c r="H27" s="6"/>
      <c r="I27" s="6"/>
      <c r="J27" s="6"/>
      <c r="K27" s="2"/>
    </row>
    <row r="28" spans="1:11" hidden="1" x14ac:dyDescent="0.2"/>
    <row r="29" spans="1:11" hidden="1" x14ac:dyDescent="0.2">
      <c r="A29" s="8">
        <v>120</v>
      </c>
    </row>
    <row r="30" spans="1:11" hidden="1" x14ac:dyDescent="0.2">
      <c r="A30" s="8">
        <v>240</v>
      </c>
      <c r="B30" s="8"/>
      <c r="D30" s="17"/>
    </row>
    <row r="31" spans="1:11" hidden="1" x14ac:dyDescent="0.2">
      <c r="A31" s="8">
        <v>480</v>
      </c>
      <c r="B31" s="17"/>
      <c r="D31" s="17"/>
    </row>
  </sheetData>
  <mergeCells count="12">
    <mergeCell ref="J13:J14"/>
    <mergeCell ref="K13:K14"/>
    <mergeCell ref="A1:K1"/>
    <mergeCell ref="C8:G8"/>
    <mergeCell ref="I8:J8"/>
    <mergeCell ref="C9:G9"/>
    <mergeCell ref="I9:J9"/>
    <mergeCell ref="A13:C13"/>
    <mergeCell ref="D13:E13"/>
    <mergeCell ref="F13:F14"/>
    <mergeCell ref="G13:G14"/>
    <mergeCell ref="H13:I13"/>
  </mergeCells>
  <dataValidations disablePrompts="1" count="2">
    <dataValidation type="list" allowBlank="1" showInputMessage="1" showErrorMessage="1" sqref="D5:D6 G15:G27" xr:uid="{9AF89027-AAFC-46D9-94CF-93126298AFFD}">
      <formula1>$R$1:$R$10</formula1>
    </dataValidation>
    <dataValidation type="list" allowBlank="1" showInputMessage="1" showErrorMessage="1" sqref="B8" xr:uid="{FEF47D4D-83D8-4571-B01C-93D419374EE0}">
      <formula1>$A$29:$A$31</formula1>
    </dataValidation>
  </dataValidations>
  <pageMargins left="0.7" right="0.7" top="0.75" bottom="0.75" header="0.3" footer="0.3"/>
  <pageSetup scale="83" orientation="portrait" r:id="rId1"/>
  <headerFooter>
    <oddHeader xml:space="preserve">&amp;R
4/11/16
CALC: KWR
CHKD: DRB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7AB86A6FF6A8429B4EC2036BCC9ADB" ma:contentTypeVersion="2" ma:contentTypeDescription="Create a new document." ma:contentTypeScope="" ma:versionID="1476336a0443e3a1ae332b9c6f8a9766">
  <xsd:schema xmlns:xsd="http://www.w3.org/2001/XMLSchema" xmlns:xs="http://www.w3.org/2001/XMLSchema" xmlns:p="http://schemas.microsoft.com/office/2006/metadata/properties" xmlns:ns1="http://schemas.microsoft.com/sharepoint/v3" xmlns:ns2="9c31f728-70c6-4561-924f-a86a4a3b8edb" targetNamespace="http://schemas.microsoft.com/office/2006/metadata/properties" ma:root="true" ma:fieldsID="47d5acba80b8f4f307dc97fce8bffdbd" ns1:_="" ns2:_="">
    <xsd:import namespace="http://schemas.microsoft.com/sharepoint/v3"/>
    <xsd:import namespace="9c31f728-70c6-4561-924f-a86a4a3b8edb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Document_x0020_Typ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31f728-70c6-4561-924f-a86a4a3b8edb" elementFormDefault="qualified">
    <xsd:import namespace="http://schemas.microsoft.com/office/2006/documentManagement/types"/>
    <xsd:import namespace="http://schemas.microsoft.com/office/infopath/2007/PartnerControls"/>
    <xsd:element name="Document_x0020_Type" ma:index="10" nillable="true" ma:displayName="Document Type" ma:default="ODOT Selective Coordination Spreadsheet" ma:format="Dropdown" ma:internalName="Document_x0020_Type">
      <xsd:simpleType>
        <xsd:restriction base="dms:Choice">
          <xsd:enumeration value="Drilled Shaft"/>
          <xsd:enumeration value="Detour Information"/>
          <xsd:enumeration value="Lighting Design Reference Packet"/>
          <xsd:enumeration value="ODOT Selective Coordination Spreadsheet"/>
          <xsd:enumeration value="Proprietary Product Approval Request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Document_x0020_Type xmlns="9c31f728-70c6-4561-924f-a86a4a3b8edb">Lighting Design Reference Packet</Document_x0020_Type>
  </documentManagement>
</p:properties>
</file>

<file path=customXml/itemProps1.xml><?xml version="1.0" encoding="utf-8"?>
<ds:datastoreItem xmlns:ds="http://schemas.openxmlformats.org/officeDocument/2006/customXml" ds:itemID="{7BDE81B5-6638-4692-9FB9-B29AE21952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c31f728-70c6-4561-924f-a86a4a3b8e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4568D6C-51A5-40F6-A532-7C6BAC697F9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7990DDF-75FE-4513-BE8D-2917F8F11466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sharepoint/v3"/>
    <ds:schemaRef ds:uri="9c31f728-70c6-4561-924f-a86a4a3b8edb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Circuit EB</vt:lpstr>
      <vt:lpstr>example</vt:lpstr>
      <vt:lpstr>'Circuit EB'!Print_Area</vt:lpstr>
      <vt:lpstr>example!Print_Area</vt:lpstr>
    </vt:vector>
  </TitlesOfParts>
  <Company>MS Consultants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LDRP - Voltage Drop Calculations</dc:title>
  <dc:creator>ms consultants, inc.</dc:creator>
  <cp:lastModifiedBy>Eppley, Mark</cp:lastModifiedBy>
  <cp:lastPrinted>2016-04-12T14:20:22Z</cp:lastPrinted>
  <dcterms:created xsi:type="dcterms:W3CDTF">2000-12-11T14:28:56Z</dcterms:created>
  <dcterms:modified xsi:type="dcterms:W3CDTF">2025-12-05T16:51:53Z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0x0101002B7AB86A6FF6A8429B4EC2036BCC9ADB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